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updateLinks="always" defaultThemeVersion="124226"/>
  <bookViews>
    <workbookView xWindow="0" yWindow="0" windowWidth="23040" windowHeight="8544"/>
  </bookViews>
  <sheets>
    <sheet name="лист1" sheetId="1" r:id="rId1"/>
    <sheet name="Лист2" sheetId="2" state="hidden" r:id="rId2"/>
    <sheet name="Лист3" sheetId="3" state="hidden" r:id="rId3"/>
  </sheets>
  <externalReferences>
    <externalReference r:id="rId4"/>
    <externalReference r:id="rId5"/>
    <externalReference r:id="rId6"/>
  </externalReferences>
  <definedNames>
    <definedName name="Z_A6C5FD67_5E8F_4CCA_896F_3DAA03E40DE6_.wvu.Rows" localSheetId="0" hidden="1">лист1!$25:$25,лист1!$27:$28</definedName>
  </definedNames>
  <calcPr calcId="145621"/>
  <customWorkbookViews>
    <customWorkbookView name="Светлана - Личное представление" guid="{5C0DB97A-7F20-49EC-B48A-1DD24AC667BC}" mergeInterval="0" personalView="1" maximized="1" windowWidth="1276" windowHeight="679" activeSheetId="1"/>
    <customWorkbookView name="KashinaMW - Личное представление" guid="{34884D9E-9DA5-41DD-8764-5B37A81FFEB8}" mergeInterval="0" personalView="1" maximized="1" windowWidth="1276" windowHeight="741" activeSheetId="1"/>
    <customWorkbookView name="Руслан - Личное представление" guid="{A6C5FD67-5E8F-4CCA-896F-3DAA03E40DE6}" mergeInterval="0" personalView="1" maximized="1" windowWidth="1916" windowHeight="776" activeSheetId="1"/>
  </customWorkbookViews>
</workbook>
</file>

<file path=xl/calcChain.xml><?xml version="1.0" encoding="utf-8"?>
<calcChain xmlns="http://schemas.openxmlformats.org/spreadsheetml/2006/main">
  <c r="D18" i="1" l="1"/>
  <c r="D14" i="1"/>
  <c r="F13" i="1"/>
  <c r="J29" i="1" l="1"/>
  <c r="D29" i="1"/>
  <c r="J28" i="1"/>
  <c r="I28" i="1"/>
  <c r="E28" i="1"/>
  <c r="D28" i="1"/>
  <c r="C28" i="1"/>
  <c r="D27" i="1"/>
  <c r="G23" i="1"/>
  <c r="F23" i="1"/>
  <c r="K22" i="1"/>
  <c r="E22" i="1"/>
  <c r="K21" i="1"/>
  <c r="E21" i="1"/>
  <c r="J20" i="1"/>
  <c r="D20" i="1"/>
  <c r="J18" i="1"/>
  <c r="G17" i="1"/>
  <c r="F17" i="1"/>
  <c r="E17" i="1"/>
  <c r="D17" i="1"/>
  <c r="J16" i="1"/>
  <c r="D16" i="1"/>
  <c r="E12" i="1"/>
  <c r="D12" i="1"/>
  <c r="I11" i="1"/>
  <c r="G11" i="1"/>
  <c r="F11" i="1"/>
  <c r="D11" i="1"/>
  <c r="C11" i="1"/>
  <c r="I10" i="1"/>
  <c r="D10" i="1"/>
  <c r="C10" i="1"/>
  <c r="H29" i="1" l="1"/>
  <c r="B29" i="1"/>
  <c r="B28" i="1" l="1"/>
  <c r="B27" i="1"/>
  <c r="H28" i="1" l="1"/>
  <c r="H27" i="1"/>
  <c r="H25" i="1"/>
  <c r="H24" i="1"/>
  <c r="H23" i="1"/>
  <c r="H22" i="1"/>
  <c r="H20" i="1"/>
  <c r="H17" i="1"/>
  <c r="H16" i="1"/>
  <c r="H14" i="1"/>
  <c r="H13" i="1"/>
  <c r="H12" i="1"/>
  <c r="H11" i="1"/>
  <c r="I9" i="1"/>
  <c r="H10" i="1"/>
  <c r="F26" i="1" l="1"/>
  <c r="J19" i="1" l="1"/>
  <c r="B21" i="1" l="1"/>
  <c r="E19" i="1"/>
  <c r="B20" i="1"/>
  <c r="D19" i="1"/>
  <c r="K19" i="1"/>
  <c r="H19" i="1" s="1"/>
  <c r="B22" i="1"/>
  <c r="B19" i="1" l="1"/>
  <c r="K30" i="1"/>
  <c r="J26" i="1"/>
  <c r="H26" i="1" l="1"/>
  <c r="D15" i="1"/>
  <c r="B25" i="1" l="1"/>
  <c r="C9" i="1" l="1"/>
  <c r="B17" i="1"/>
  <c r="L30" i="1"/>
  <c r="B12" i="1"/>
  <c r="D26" i="1" l="1"/>
  <c r="E26" i="1"/>
  <c r="G26" i="1"/>
  <c r="C26" i="1"/>
  <c r="C30" i="1" s="1"/>
  <c r="E24" i="1"/>
  <c r="F24" i="1"/>
  <c r="G24" i="1"/>
  <c r="G30" i="1" s="1"/>
  <c r="D24" i="1"/>
  <c r="B10" i="1"/>
  <c r="B11" i="1"/>
  <c r="B26" i="1" l="1"/>
  <c r="B24" i="1"/>
  <c r="G15" i="1" l="1"/>
  <c r="F15" i="1"/>
  <c r="E15" i="1"/>
  <c r="E30" i="1" s="1"/>
  <c r="B16" i="1"/>
  <c r="B15" i="1" s="1"/>
  <c r="J15" i="1" l="1"/>
  <c r="H15" i="1" s="1"/>
  <c r="F9" i="1" l="1"/>
  <c r="F30" i="1" s="1"/>
  <c r="D9" i="1" l="1"/>
  <c r="D30" i="1" s="1"/>
  <c r="H9" i="1"/>
  <c r="B9" i="1" l="1"/>
  <c r="B18" i="1"/>
  <c r="B23" i="1" l="1"/>
  <c r="B13" i="1" l="1"/>
  <c r="B14" i="1" l="1"/>
  <c r="B30" i="1" s="1"/>
  <c r="M30" i="1" l="1"/>
  <c r="I26" i="1" l="1"/>
  <c r="I30" i="1" s="1"/>
  <c r="H18" i="1" l="1"/>
  <c r="H30" i="1" s="1"/>
  <c r="J30" i="1"/>
</calcChain>
</file>

<file path=xl/sharedStrings.xml><?xml version="1.0" encoding="utf-8"?>
<sst xmlns="http://schemas.openxmlformats.org/spreadsheetml/2006/main" count="38" uniqueCount="33">
  <si>
    <t>ВН</t>
  </si>
  <si>
    <t>СН I</t>
  </si>
  <si>
    <t>СН II</t>
  </si>
  <si>
    <t>НН</t>
  </si>
  <si>
    <t>ИТОГО:</t>
  </si>
  <si>
    <t>Наименование ТСО</t>
  </si>
  <si>
    <t>ООО "МЕЧЕЛ-ЭНЕРГО" не имеет среди категорий потребителей НАСЕЛЕНИЯ, весь полезный отпуск осуществляется для категории потребителей "ПРОЧИЕ"</t>
  </si>
  <si>
    <t>ГН</t>
  </si>
  <si>
    <t>В указанный объем полезного отпуска не включен объем полезного отпуска, переданный по сетям ФСК :</t>
  </si>
  <si>
    <t>ОАО "МРСК Урала"-"Челябэнерго"</t>
  </si>
  <si>
    <t>Кемерово</t>
  </si>
  <si>
    <t>ПАО "МРСК Волги"-"Оренбургэнерго"</t>
  </si>
  <si>
    <t>ООО "Кузбаская энергосетевая компания"</t>
  </si>
  <si>
    <t>ПАО "МРСК Сибири"-"Кузбасэнерго-РЭС"</t>
  </si>
  <si>
    <t>ОАО "ИЭСК"</t>
  </si>
  <si>
    <t>ООО "Башкирские распределительные сети"</t>
  </si>
  <si>
    <t>АО "ДРСК"</t>
  </si>
  <si>
    <t>Всего (МВтч)</t>
  </si>
  <si>
    <t>Всего (МВт)</t>
  </si>
  <si>
    <t>ЗАО НРЭС"</t>
  </si>
  <si>
    <t>АО "Электросеть"</t>
  </si>
  <si>
    <t>Чебаркуль</t>
  </si>
  <si>
    <t>Челябинск</t>
  </si>
  <si>
    <t xml:space="preserve">ПАО "МРСК Центра и Привольжья"-"Удмуртэнерго" </t>
  </si>
  <si>
    <t xml:space="preserve"> Аксион</t>
  </si>
  <si>
    <t>Ижсталь</t>
  </si>
  <si>
    <t xml:space="preserve"> БЗФ</t>
  </si>
  <si>
    <t>КорГОК</t>
  </si>
  <si>
    <t>Якутуголь</t>
  </si>
  <si>
    <t>Ванино</t>
  </si>
  <si>
    <t>Посьет</t>
  </si>
  <si>
    <t>ПАО "МРСК Волги"-"Саратовские РС"</t>
  </si>
  <si>
    <t>Полезный отпуск электроэнергии и мощности по тарифным группам в разрезе территориальных сетевых организаций за период сентябрь 2019г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</si>
</sst>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-* #,##0.00_р_._-;\-* #,##0.00_р_._-;_-* &quot;-&quot;??_р_._-;_-@_-"/>
    <numFmt numFmtId="165" formatCode="#,##0.000"/>
    <numFmt numFmtId="166" formatCode="_-* #,##0.000_р_._-;\-* #,##0.000_р_._-;_-* &quot;-&quot;??_р_._-;_-@_-"/>
    <numFmt numFmtId="167" formatCode="#,##0.000_ ;\-#,##0.000\ "/>
    <numFmt numFmtId="168" formatCode="_-* #,##0.000\ _₽_-;\-* #,##0.000\ _₽_-;_-* &quot;-&quot;???\ _₽_-;_-@_-"/>
    <numFmt numFmtId="169" formatCode="0.000"/>
  </numFmts>
  <fonts count="3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0" tint="-0.1499984740745262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color theme="0" tint="-0.14999847407452621"/>
      <name val="Times New Roman"/>
      <family val="1"/>
      <charset val="204"/>
    </font>
    <font>
      <sz val="11"/>
      <color rgb="FFC00000"/>
      <name val="Times New Roman"/>
      <family val="1"/>
      <charset val="204"/>
    </font>
    <font>
      <b/>
      <sz val="11"/>
      <color theme="0" tint="-0.34998626667073579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i/>
      <sz val="12"/>
      <name val="Times New Roman"/>
      <family val="1"/>
      <charset val="204"/>
    </font>
    <font>
      <sz val="12"/>
      <color theme="0"/>
      <name val="Times New Roman"/>
      <family val="1"/>
      <charset val="204"/>
    </font>
    <font>
      <sz val="16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2"/>
      <color rgb="FF0070C0"/>
      <name val="Times New Roman"/>
      <family val="1"/>
      <charset val="204"/>
    </font>
    <font>
      <i/>
      <sz val="12"/>
      <color rgb="FF0070C0"/>
      <name val="Times New Roman"/>
      <family val="1"/>
      <charset val="204"/>
    </font>
    <font>
      <sz val="12"/>
      <color rgb="FF0070C0"/>
      <name val="Times New Roman"/>
      <family val="1"/>
      <charset val="204"/>
    </font>
    <font>
      <i/>
      <sz val="12"/>
      <color theme="3" tint="0.3999755851924192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</cellStyleXfs>
  <cellXfs count="123">
    <xf numFmtId="0" fontId="0" fillId="0" borderId="0" xfId="0"/>
    <xf numFmtId="0" fontId="2" fillId="0" borderId="0" xfId="0" applyFont="1"/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1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right" vertical="top"/>
    </xf>
    <xf numFmtId="0" fontId="6" fillId="2" borderId="1" xfId="0" applyFont="1" applyFill="1" applyBorder="1" applyAlignment="1">
      <alignment horizontal="left" vertical="center" wrapText="1"/>
    </xf>
    <xf numFmtId="0" fontId="2" fillId="2" borderId="0" xfId="0" applyFont="1" applyFill="1"/>
    <xf numFmtId="0" fontId="0" fillId="2" borderId="0" xfId="0" applyFill="1"/>
    <xf numFmtId="0" fontId="6" fillId="2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right" vertical="top"/>
    </xf>
    <xf numFmtId="0" fontId="2" fillId="0" borderId="1" xfId="0" applyFont="1" applyBorder="1"/>
    <xf numFmtId="0" fontId="8" fillId="0" borderId="0" xfId="0" applyFont="1"/>
    <xf numFmtId="165" fontId="2" fillId="0" borderId="0" xfId="0" applyNumberFormat="1" applyFont="1"/>
    <xf numFmtId="0" fontId="2" fillId="0" borderId="0" xfId="0" applyFont="1" applyBorder="1"/>
    <xf numFmtId="0" fontId="9" fillId="0" borderId="0" xfId="2" applyFont="1" applyBorder="1" applyAlignment="1" applyProtection="1">
      <alignment horizontal="center" vertical="center"/>
    </xf>
    <xf numFmtId="0" fontId="9" fillId="0" borderId="0" xfId="2" applyFont="1" applyBorder="1" applyAlignment="1" applyProtection="1">
      <alignment vertical="center"/>
    </xf>
    <xf numFmtId="0" fontId="9" fillId="0" borderId="0" xfId="2" applyFont="1" applyFill="1" applyBorder="1" applyAlignment="1" applyProtection="1">
      <alignment horizontal="center" vertical="center"/>
    </xf>
    <xf numFmtId="3" fontId="12" fillId="0" borderId="0" xfId="2" applyNumberFormat="1" applyFont="1" applyFill="1" applyBorder="1" applyAlignment="1" applyProtection="1">
      <alignment horizontal="center" vertical="center"/>
      <protection locked="0"/>
    </xf>
    <xf numFmtId="0" fontId="9" fillId="0" borderId="0" xfId="2" applyFont="1" applyFill="1" applyBorder="1" applyAlignment="1" applyProtection="1">
      <alignment vertical="center"/>
    </xf>
    <xf numFmtId="0" fontId="0" fillId="0" borderId="0" xfId="0" applyBorder="1"/>
    <xf numFmtId="0" fontId="8" fillId="0" borderId="0" xfId="0" applyFont="1" applyFill="1" applyBorder="1"/>
    <xf numFmtId="0" fontId="11" fillId="0" borderId="0" xfId="2" applyFont="1" applyFill="1" applyBorder="1" applyProtection="1"/>
    <xf numFmtId="168" fontId="2" fillId="0" borderId="0" xfId="0" applyNumberFormat="1" applyFont="1"/>
    <xf numFmtId="0" fontId="6" fillId="0" borderId="3" xfId="0" applyFont="1" applyBorder="1" applyAlignment="1">
      <alignment horizontal="right" wrapText="1"/>
    </xf>
    <xf numFmtId="0" fontId="6" fillId="0" borderId="1" xfId="0" applyFont="1" applyBorder="1" applyAlignment="1">
      <alignment horizontal="right" vertical="center" wrapText="1"/>
    </xf>
    <xf numFmtId="0" fontId="6" fillId="0" borderId="3" xfId="0" applyFont="1" applyBorder="1" applyAlignment="1">
      <alignment horizontal="center" wrapText="1"/>
    </xf>
    <xf numFmtId="165" fontId="12" fillId="0" borderId="0" xfId="2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/>
    <xf numFmtId="168" fontId="2" fillId="0" borderId="0" xfId="0" applyNumberFormat="1" applyFont="1" applyFill="1" applyBorder="1"/>
    <xf numFmtId="3" fontId="20" fillId="0" borderId="0" xfId="2" applyNumberFormat="1" applyFont="1" applyFill="1" applyBorder="1" applyAlignment="1" applyProtection="1">
      <alignment horizontal="center" vertical="center"/>
      <protection locked="0"/>
    </xf>
    <xf numFmtId="4" fontId="19" fillId="0" borderId="0" xfId="0" applyNumberFormat="1" applyFont="1" applyFill="1" applyBorder="1" applyProtection="1">
      <protection locked="0"/>
    </xf>
    <xf numFmtId="4" fontId="20" fillId="0" borderId="0" xfId="2" applyNumberFormat="1" applyFont="1" applyFill="1" applyBorder="1" applyAlignment="1" applyProtection="1">
      <alignment horizontal="center" vertical="center"/>
      <protection locked="0"/>
    </xf>
    <xf numFmtId="3" fontId="20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Border="1"/>
    <xf numFmtId="0" fontId="6" fillId="0" borderId="3" xfId="0" applyFont="1" applyBorder="1" applyAlignment="1">
      <alignment horizontal="right" vertical="center" wrapText="1"/>
    </xf>
    <xf numFmtId="0" fontId="23" fillId="0" borderId="0" xfId="0" applyFont="1"/>
    <xf numFmtId="0" fontId="21" fillId="0" borderId="0" xfId="0" applyFont="1"/>
    <xf numFmtId="168" fontId="9" fillId="0" borderId="0" xfId="2" applyNumberFormat="1" applyFont="1" applyBorder="1" applyAlignment="1" applyProtection="1">
      <alignment horizontal="center" vertical="center"/>
    </xf>
    <xf numFmtId="3" fontId="9" fillId="0" borderId="0" xfId="2" applyNumberFormat="1" applyFont="1" applyBorder="1" applyAlignment="1" applyProtection="1">
      <alignment horizontal="center" vertical="center"/>
    </xf>
    <xf numFmtId="168" fontId="9" fillId="0" borderId="0" xfId="2" applyNumberFormat="1" applyFont="1" applyFill="1" applyBorder="1" applyAlignment="1" applyProtection="1">
      <alignment horizontal="center" vertical="center"/>
    </xf>
    <xf numFmtId="0" fontId="13" fillId="0" borderId="0" xfId="2" applyFont="1" applyFill="1" applyBorder="1" applyAlignment="1" applyProtection="1">
      <alignment horizontal="left" vertical="center"/>
    </xf>
    <xf numFmtId="0" fontId="9" fillId="0" borderId="0" xfId="2" applyFont="1" applyFill="1" applyBorder="1" applyAlignment="1" applyProtection="1">
      <alignment horizontal="left" vertical="center"/>
    </xf>
    <xf numFmtId="0" fontId="24" fillId="0" borderId="3" xfId="0" applyFont="1" applyBorder="1" applyAlignment="1">
      <alignment horizontal="left" vertical="center" wrapText="1"/>
    </xf>
    <xf numFmtId="168" fontId="11" fillId="0" borderId="0" xfId="2" applyNumberFormat="1" applyFont="1" applyFill="1" applyBorder="1" applyProtection="1"/>
    <xf numFmtId="3" fontId="9" fillId="0" borderId="0" xfId="2" applyNumberFormat="1" applyFont="1" applyFill="1" applyBorder="1" applyAlignment="1" applyProtection="1">
      <alignment horizontal="center" vertical="center"/>
    </xf>
    <xf numFmtId="0" fontId="10" fillId="0" borderId="0" xfId="2" applyFont="1" applyFill="1" applyBorder="1" applyAlignment="1" applyProtection="1">
      <alignment horizontal="left" vertical="center"/>
    </xf>
    <xf numFmtId="3" fontId="8" fillId="0" borderId="0" xfId="2" applyNumberFormat="1" applyFont="1" applyFill="1" applyBorder="1" applyAlignment="1" applyProtection="1">
      <alignment horizontal="center" vertical="center"/>
      <protection locked="0"/>
    </xf>
    <xf numFmtId="0" fontId="10" fillId="0" borderId="0" xfId="2" applyFont="1" applyFill="1" applyBorder="1" applyProtection="1"/>
    <xf numFmtId="3" fontId="12" fillId="0" borderId="0" xfId="0" applyNumberFormat="1" applyFont="1" applyFill="1" applyBorder="1" applyAlignment="1" applyProtection="1">
      <alignment horizontal="center" vertical="center"/>
      <protection locked="0"/>
    </xf>
    <xf numFmtId="49" fontId="16" fillId="0" borderId="0" xfId="2" applyNumberFormat="1" applyFont="1" applyFill="1" applyBorder="1" applyAlignment="1" applyProtection="1">
      <alignment horizontal="center" vertical="center"/>
    </xf>
    <xf numFmtId="49" fontId="9" fillId="0" borderId="0" xfId="2" applyNumberFormat="1" applyFont="1" applyFill="1" applyBorder="1" applyAlignment="1" applyProtection="1">
      <alignment horizontal="center" vertical="center"/>
    </xf>
    <xf numFmtId="0" fontId="16" fillId="0" borderId="0" xfId="2" applyFont="1" applyFill="1" applyBorder="1" applyAlignment="1" applyProtection="1">
      <alignment horizontal="center" vertical="center"/>
    </xf>
    <xf numFmtId="3" fontId="12" fillId="0" borderId="0" xfId="0" applyNumberFormat="1" applyFont="1" applyFill="1" applyBorder="1" applyAlignment="1">
      <alignment horizontal="center" vertical="center" wrapText="1"/>
    </xf>
    <xf numFmtId="0" fontId="18" fillId="0" borderId="0" xfId="2" applyFont="1" applyFill="1" applyBorder="1" applyAlignment="1" applyProtection="1">
      <alignment horizontal="center" vertical="center"/>
    </xf>
    <xf numFmtId="0" fontId="14" fillId="0" borderId="0" xfId="2" applyFont="1" applyFill="1" applyBorder="1" applyAlignment="1" applyProtection="1">
      <alignment horizontal="left" vertical="center"/>
    </xf>
    <xf numFmtId="0" fontId="14" fillId="0" borderId="0" xfId="2" applyFont="1" applyFill="1" applyBorder="1" applyProtection="1"/>
    <xf numFmtId="3" fontId="15" fillId="0" borderId="0" xfId="2" applyNumberFormat="1" applyFont="1" applyFill="1" applyBorder="1" applyAlignment="1" applyProtection="1">
      <alignment horizontal="center" vertical="center"/>
      <protection locked="0"/>
    </xf>
    <xf numFmtId="0" fontId="17" fillId="0" borderId="0" xfId="2" applyFont="1" applyFill="1" applyBorder="1" applyProtection="1"/>
    <xf numFmtId="3" fontId="15" fillId="0" borderId="0" xfId="0" applyNumberFormat="1" applyFont="1" applyFill="1" applyBorder="1" applyAlignment="1">
      <alignment horizontal="center" vertical="center" wrapText="1"/>
    </xf>
    <xf numFmtId="49" fontId="19" fillId="0" borderId="0" xfId="2" applyNumberFormat="1" applyFont="1" applyFill="1" applyBorder="1" applyAlignment="1" applyProtection="1">
      <alignment horizontal="center" vertical="center"/>
    </xf>
    <xf numFmtId="0" fontId="13" fillId="0" borderId="0" xfId="2" applyFont="1" applyFill="1" applyBorder="1" applyProtection="1"/>
    <xf numFmtId="0" fontId="16" fillId="0" borderId="0" xfId="2" applyFont="1" applyFill="1" applyBorder="1" applyAlignment="1" applyProtection="1">
      <alignment vertical="center"/>
    </xf>
    <xf numFmtId="0" fontId="18" fillId="0" borderId="0" xfId="2" applyFont="1" applyFill="1" applyBorder="1" applyAlignment="1" applyProtection="1">
      <alignment horizontal="left" vertical="center"/>
    </xf>
    <xf numFmtId="0" fontId="19" fillId="0" borderId="0" xfId="2" applyFont="1" applyFill="1" applyBorder="1" applyAlignment="1" applyProtection="1">
      <alignment vertical="center"/>
    </xf>
    <xf numFmtId="168" fontId="23" fillId="0" borderId="0" xfId="0" applyNumberFormat="1" applyFont="1" applyFill="1" applyBorder="1" applyProtection="1">
      <protection locked="0"/>
    </xf>
    <xf numFmtId="4" fontId="26" fillId="0" borderId="0" xfId="0" applyNumberFormat="1" applyFont="1" applyBorder="1"/>
    <xf numFmtId="4" fontId="27" fillId="0" borderId="0" xfId="0" applyNumberFormat="1" applyFont="1" applyBorder="1"/>
    <xf numFmtId="4" fontId="27" fillId="0" borderId="0" xfId="0" applyNumberFormat="1" applyFont="1" applyFill="1" applyBorder="1"/>
    <xf numFmtId="3" fontId="25" fillId="0" borderId="0" xfId="0" applyNumberFormat="1" applyFont="1" applyFill="1" applyBorder="1"/>
    <xf numFmtId="165" fontId="28" fillId="0" borderId="1" xfId="0" applyNumberFormat="1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/>
    </xf>
    <xf numFmtId="166" fontId="29" fillId="0" borderId="1" xfId="1" applyNumberFormat="1" applyFont="1" applyFill="1" applyBorder="1" applyAlignment="1">
      <alignment vertical="center"/>
    </xf>
    <xf numFmtId="0" fontId="29" fillId="0" borderId="1" xfId="0" applyFont="1" applyBorder="1" applyAlignment="1">
      <alignment horizontal="right" vertical="center"/>
    </xf>
    <xf numFmtId="165" fontId="29" fillId="0" borderId="1" xfId="1" applyNumberFormat="1" applyFont="1" applyFill="1" applyBorder="1" applyAlignment="1">
      <alignment vertical="center"/>
    </xf>
    <xf numFmtId="165" fontId="30" fillId="0" borderId="1" xfId="1" applyNumberFormat="1" applyFont="1" applyFill="1" applyBorder="1" applyAlignment="1">
      <alignment vertical="center"/>
    </xf>
    <xf numFmtId="165" fontId="30" fillId="0" borderId="1" xfId="1" applyNumberFormat="1" applyFont="1" applyBorder="1" applyAlignment="1">
      <alignment vertical="center"/>
    </xf>
    <xf numFmtId="165" fontId="29" fillId="0" borderId="1" xfId="1" applyNumberFormat="1" applyFont="1" applyBorder="1" applyAlignment="1">
      <alignment vertical="center"/>
    </xf>
    <xf numFmtId="166" fontId="28" fillId="0" borderId="1" xfId="1" applyNumberFormat="1" applyFont="1" applyFill="1" applyBorder="1" applyAlignment="1">
      <alignment horizontal="center" vertical="center"/>
    </xf>
    <xf numFmtId="165" fontId="28" fillId="0" borderId="1" xfId="1" applyNumberFormat="1" applyFont="1" applyFill="1" applyBorder="1" applyAlignment="1">
      <alignment horizontal="center" vertical="center"/>
    </xf>
    <xf numFmtId="165" fontId="28" fillId="0" borderId="1" xfId="1" applyNumberFormat="1" applyFont="1" applyBorder="1" applyAlignment="1">
      <alignment horizontal="center" vertical="center"/>
    </xf>
    <xf numFmtId="165" fontId="30" fillId="0" borderId="1" xfId="1" applyNumberFormat="1" applyFont="1" applyBorder="1" applyAlignment="1">
      <alignment horizontal="center" vertical="center"/>
    </xf>
    <xf numFmtId="165" fontId="28" fillId="2" borderId="1" xfId="1" applyNumberFormat="1" applyFont="1" applyFill="1" applyBorder="1" applyAlignment="1">
      <alignment horizontal="center" vertical="center"/>
    </xf>
    <xf numFmtId="165" fontId="30" fillId="2" borderId="1" xfId="1" applyNumberFormat="1" applyFont="1" applyFill="1" applyBorder="1" applyAlignment="1">
      <alignment horizontal="center" vertical="center"/>
    </xf>
    <xf numFmtId="165" fontId="29" fillId="2" borderId="1" xfId="1" applyNumberFormat="1" applyFont="1" applyFill="1" applyBorder="1" applyAlignment="1">
      <alignment vertical="center"/>
    </xf>
    <xf numFmtId="165" fontId="28" fillId="0" borderId="1" xfId="3" applyNumberFormat="1" applyFont="1" applyFill="1" applyBorder="1" applyAlignment="1">
      <alignment horizontal="center" vertical="center"/>
    </xf>
    <xf numFmtId="165" fontId="28" fillId="0" borderId="1" xfId="0" applyNumberFormat="1" applyFont="1" applyFill="1" applyBorder="1" applyAlignment="1" applyProtection="1">
      <alignment horizontal="center"/>
      <protection locked="0"/>
    </xf>
    <xf numFmtId="165" fontId="28" fillId="0" borderId="1" xfId="3" applyNumberFormat="1" applyFont="1" applyBorder="1" applyAlignment="1">
      <alignment horizontal="center" vertical="center"/>
    </xf>
    <xf numFmtId="165" fontId="30" fillId="0" borderId="1" xfId="3" applyNumberFormat="1" applyFont="1" applyBorder="1" applyAlignment="1">
      <alignment horizontal="center" vertical="center"/>
    </xf>
    <xf numFmtId="165" fontId="29" fillId="0" borderId="1" xfId="3" applyNumberFormat="1" applyFont="1" applyBorder="1" applyAlignment="1">
      <alignment vertical="center"/>
    </xf>
    <xf numFmtId="165" fontId="28" fillId="0" borderId="1" xfId="1" applyNumberFormat="1" applyFont="1" applyBorder="1" applyAlignment="1">
      <alignment vertical="center"/>
    </xf>
    <xf numFmtId="167" fontId="28" fillId="0" borderId="1" xfId="1" applyNumberFormat="1" applyFont="1" applyBorder="1" applyAlignment="1">
      <alignment horizontal="center" vertical="center"/>
    </xf>
    <xf numFmtId="168" fontId="10" fillId="0" borderId="0" xfId="2" applyNumberFormat="1" applyFont="1" applyFill="1" applyBorder="1" applyAlignment="1" applyProtection="1">
      <alignment horizontal="left" vertical="center"/>
    </xf>
    <xf numFmtId="168" fontId="22" fillId="0" borderId="0" xfId="0" applyNumberFormat="1" applyFont="1" applyFill="1" applyBorder="1" applyAlignment="1" applyProtection="1">
      <alignment horizontal="left" vertical="center"/>
      <protection locked="0"/>
    </xf>
    <xf numFmtId="165" fontId="20" fillId="0" borderId="0" xfId="0" applyNumberFormat="1" applyFont="1" applyFill="1" applyBorder="1" applyAlignment="1" applyProtection="1">
      <alignment horizontal="center" vertical="center"/>
      <protection locked="0"/>
    </xf>
    <xf numFmtId="4" fontId="29" fillId="0" borderId="1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vertical="center"/>
    </xf>
    <xf numFmtId="165" fontId="12" fillId="0" borderId="0" xfId="3" applyNumberFormat="1" applyFont="1" applyFill="1" applyBorder="1" applyAlignment="1">
      <alignment horizontal="center" vertical="center"/>
    </xf>
    <xf numFmtId="165" fontId="28" fillId="0" borderId="0" xfId="3" applyNumberFormat="1" applyFont="1" applyFill="1" applyBorder="1" applyAlignment="1">
      <alignment horizontal="center" vertical="center"/>
    </xf>
    <xf numFmtId="165" fontId="2" fillId="0" borderId="0" xfId="0" applyNumberFormat="1" applyFont="1" applyBorder="1"/>
    <xf numFmtId="0" fontId="0" fillId="0" borderId="1" xfId="0" applyBorder="1"/>
    <xf numFmtId="168" fontId="10" fillId="0" borderId="0" xfId="2" applyNumberFormat="1" applyFont="1" applyFill="1" applyBorder="1" applyAlignment="1" applyProtection="1">
      <alignment vertical="center"/>
    </xf>
    <xf numFmtId="4" fontId="12" fillId="0" borderId="0" xfId="2" applyNumberFormat="1" applyFont="1" applyFill="1" applyBorder="1" applyAlignment="1" applyProtection="1">
      <alignment horizontal="center" vertical="center"/>
      <protection locked="0"/>
    </xf>
    <xf numFmtId="169" fontId="10" fillId="0" borderId="0" xfId="2" applyNumberFormat="1" applyFont="1" applyFill="1" applyBorder="1" applyAlignment="1" applyProtection="1">
      <alignment vertical="center"/>
    </xf>
    <xf numFmtId="165" fontId="28" fillId="0" borderId="3" xfId="0" applyNumberFormat="1" applyFont="1" applyFill="1" applyBorder="1" applyAlignment="1">
      <alignment horizontal="center" vertical="center" wrapText="1"/>
    </xf>
    <xf numFmtId="0" fontId="0" fillId="0" borderId="1" xfId="0" applyFill="1" applyBorder="1"/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0" xfId="0" applyFont="1" applyAlignment="1">
      <alignment horizontal="left" wrapText="1"/>
    </xf>
    <xf numFmtId="0" fontId="7" fillId="0" borderId="0" xfId="0" applyFont="1" applyAlignment="1">
      <alignment wrapText="1"/>
    </xf>
    <xf numFmtId="0" fontId="6" fillId="0" borderId="6" xfId="0" applyFont="1" applyBorder="1" applyAlignment="1">
      <alignment horizontal="left" vertical="center" wrapText="1"/>
    </xf>
    <xf numFmtId="0" fontId="7" fillId="0" borderId="6" xfId="0" applyFont="1" applyBorder="1" applyAlignment="1">
      <alignment vertical="center" wrapText="1"/>
    </xf>
    <xf numFmtId="165" fontId="31" fillId="0" borderId="1" xfId="1" applyNumberFormat="1" applyFont="1" applyFill="1" applyBorder="1" applyAlignment="1">
      <alignment vertical="center"/>
    </xf>
  </cellXfs>
  <cellStyles count="4">
    <cellStyle name="Обычный" xfId="0" builtinId="0"/>
    <cellStyle name="Обычный 5 4" xfId="2"/>
    <cellStyle name="Финансовый" xfId="1" builtinId="3"/>
    <cellStyle name="Финансовый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4;&#1077;&#1087;&#1072;&#1088;&#1090;&#1072;&#1084;&#1077;&#1085;&#1090;%20&#1054;&#1056;&#1069;/&#1056;&#1054;&#1047;&#1053;&#1048;&#1063;&#1053;&#1067;&#1049;%20&#1056;&#1099;&#1085;&#1086;&#1082;/&#1040;&#1082;&#1090;&#1091;&#1072;&#1083;&#1100;&#1085;&#1099;&#1077;%20&#1086;&#1073;&#1098;&#1105;&#1084;&#1099;/&#1040;&#1054;_2019/&#1040;&#1082;&#1090;.%20&#1086;&#1073;&#1098;&#1077;&#1084;&#1099;%20&#1076;&#1083;&#1103;%20&#1088;&#1072;&#1073;&#1086;&#1090;&#1099;%202019&#107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4;&#1077;&#1087;&#1072;&#1088;&#1090;&#1072;&#1084;&#1077;&#1085;&#1090;%20&#1054;&#1056;&#1069;/&#1056;&#1054;&#1047;&#1053;&#1048;&#1063;&#1053;&#1067;&#1049;%20&#1056;&#1099;&#1085;&#1086;&#1082;/&#1040;&#1082;&#1090;&#1091;&#1072;&#1083;&#1100;&#1085;&#1099;&#1077;%20&#1086;&#1073;&#1098;&#1105;&#1084;&#1099;/&#1040;&#1054;_2019/&#1040;&#1082;&#1090;.%20&#1086;&#1073;&#1098;&#1077;&#1084;&#1099;%20&#1076;&#1083;&#1103;%20&#1088;&#1072;&#1073;&#1086;&#1090;&#1099;%202019&#1075;.xlsx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4;&#1077;&#1087;&#1072;&#1088;&#1090;&#1072;&#1084;&#1077;&#1085;&#1090;%20&#1054;&#1056;&#1069;/&#1056;&#1054;&#1047;&#1053;&#1048;&#1063;&#1053;&#1067;&#1049;%20&#1056;&#1099;&#1085;&#1086;&#1082;/&#1040;&#1082;&#1090;&#1091;&#1072;&#1083;&#1100;&#1085;&#1099;&#1077;%20&#1086;&#1073;&#1098;&#1105;&#1084;&#1099;/&#1055;&#1083;&#1072;&#1085;&#1080;&#1088;&#1086;&#1074;&#1072;&#1085;&#1080;&#1077;/&#1054;&#1087;&#1077;&#1088;&#1092;&#1072;&#1082;&#1090;/2019/&#1054;&#1060;_09_&#1057;&#1077;&#1085;&#1090;&#1103;&#1073;&#1088;&#1100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купка РР"/>
      <sheetName val="Реализация (без Собств)"/>
      <sheetName val="Кор-ГОК"/>
      <sheetName val="Аксион"/>
      <sheetName val="Ижсталь"/>
      <sheetName val="ЮУНК"/>
      <sheetName val="Междуреч"/>
      <sheetName val="БЗФ"/>
      <sheetName val="БМК"/>
      <sheetName val="УралКУЗ"/>
      <sheetName val="ЧМК"/>
      <sheetName val="ЯкутУ+"/>
      <sheetName val="МТП_Ванино"/>
      <sheetName val="ТП_Посьет"/>
      <sheetName val="Эльга"/>
      <sheetName val="ЧМК (2019)"/>
      <sheetName val="НЫТВА"/>
      <sheetName val="Тарифы УП "/>
      <sheetName val="ЭТПЗ"/>
      <sheetName val="Свод"/>
      <sheetName val="закуп ОРЭ"/>
      <sheetName val="цены 2017"/>
      <sheetName val="Лист1"/>
      <sheetName val="ЧЭ расчет ВН1"/>
      <sheetName val="ЦЕНЫ 2016 к ЦП"/>
      <sheetName val="Лист2"/>
      <sheetName val="Лист3"/>
      <sheetName val="Лист4"/>
      <sheetName val="Лист5"/>
    </sheetNames>
    <sheetDataSet>
      <sheetData sheetId="0"/>
      <sheetData sheetId="1"/>
      <sheetData sheetId="2"/>
      <sheetData sheetId="3">
        <row r="69">
          <cell r="E69">
            <v>1101.923</v>
          </cell>
          <cell r="M69">
            <v>969.96400000000006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купка РР"/>
      <sheetName val="Реализация (без Собств)"/>
      <sheetName val="Кор-ГОК"/>
      <sheetName val="Аксион"/>
      <sheetName val="Ижсталь"/>
      <sheetName val="ЮУНК"/>
      <sheetName val="Междуреч"/>
      <sheetName val="БЗФ"/>
      <sheetName val="БМК"/>
      <sheetName val="УралКУЗ"/>
      <sheetName val="ЧМК"/>
      <sheetName val="ЯкутУ+"/>
      <sheetName val="МТП_Ванино"/>
      <sheetName val="ТП_Посьет"/>
      <sheetName val="Эльга"/>
      <sheetName val="ЧМК (2019)"/>
      <sheetName val="НЫТВА"/>
      <sheetName val="Тарифы УП "/>
      <sheetName val="ЭТПЗ"/>
      <sheetName val="Свод"/>
      <sheetName val="закуп ОРЭ"/>
      <sheetName val="цены 2017"/>
      <sheetName val="Лист1"/>
      <sheetName val="ЧЭ расчет ВН1"/>
      <sheetName val="ЦЕНЫ 2016 к ЦП"/>
      <sheetName val="Лист2"/>
      <sheetName val="Лист3"/>
      <sheetName val="Лист4"/>
      <sheetName val="Лист5"/>
    </sheetNames>
    <sheetDataSet>
      <sheetData sheetId="0"/>
      <sheetData sheetId="1"/>
      <sheetData sheetId="2">
        <row r="53">
          <cell r="M53">
            <v>25967.485000000001</v>
          </cell>
        </row>
        <row r="54">
          <cell r="M54">
            <v>40.030999999999999</v>
          </cell>
        </row>
        <row r="55">
          <cell r="M55">
            <v>1037.28</v>
          </cell>
        </row>
        <row r="56">
          <cell r="M56">
            <v>0.99099999999999999</v>
          </cell>
        </row>
      </sheetData>
      <sheetData sheetId="3">
        <row r="68">
          <cell r="M68">
            <v>1479.421</v>
          </cell>
        </row>
        <row r="74">
          <cell r="M74">
            <v>2.262</v>
          </cell>
        </row>
      </sheetData>
      <sheetData sheetId="4">
        <row r="73">
          <cell r="M73">
            <v>21510.323</v>
          </cell>
        </row>
        <row r="74">
          <cell r="M74">
            <v>6972.4260000000004</v>
          </cell>
        </row>
        <row r="75">
          <cell r="M75">
            <v>850.36599999999999</v>
          </cell>
        </row>
        <row r="76">
          <cell r="M76">
            <v>7.226</v>
          </cell>
        </row>
        <row r="79">
          <cell r="M79">
            <v>12</v>
          </cell>
        </row>
      </sheetData>
      <sheetData sheetId="5">
        <row r="69">
          <cell r="M69">
            <v>96.004000000000005</v>
          </cell>
        </row>
        <row r="70">
          <cell r="M70">
            <v>422.49900000000002</v>
          </cell>
        </row>
      </sheetData>
      <sheetData sheetId="6"/>
      <sheetData sheetId="7">
        <row r="68">
          <cell r="M68">
            <v>44136.807000000001</v>
          </cell>
        </row>
        <row r="73">
          <cell r="M73">
            <v>64.599999999999994</v>
          </cell>
        </row>
      </sheetData>
      <sheetData sheetId="8">
        <row r="75">
          <cell r="M75">
            <v>35.558</v>
          </cell>
        </row>
      </sheetData>
      <sheetData sheetId="9">
        <row r="68">
          <cell r="M68">
            <v>7771.5140000000001</v>
          </cell>
        </row>
      </sheetData>
      <sheetData sheetId="10">
        <row r="69">
          <cell r="M69">
            <v>0</v>
          </cell>
        </row>
        <row r="70">
          <cell r="M70">
            <v>1788.171</v>
          </cell>
        </row>
        <row r="71">
          <cell r="M71">
            <v>511.85899999999998</v>
          </cell>
        </row>
        <row r="72">
          <cell r="M72">
            <v>414.07900000000001</v>
          </cell>
        </row>
        <row r="75">
          <cell r="M75">
            <v>0</v>
          </cell>
        </row>
        <row r="76">
          <cell r="M76">
            <v>2.633</v>
          </cell>
        </row>
      </sheetData>
      <sheetData sheetId="11">
        <row r="67">
          <cell r="M67">
            <v>19092.041000000001</v>
          </cell>
        </row>
        <row r="72">
          <cell r="M72">
            <v>31.245000000000001</v>
          </cell>
        </row>
        <row r="94">
          <cell r="M94">
            <v>88.941000000000003</v>
          </cell>
        </row>
        <row r="95">
          <cell r="M95">
            <v>19.545999999999999</v>
          </cell>
        </row>
      </sheetData>
      <sheetData sheetId="12">
        <row r="69">
          <cell r="M69">
            <v>238.54</v>
          </cell>
        </row>
        <row r="74">
          <cell r="M74">
            <v>0.51700000000000002</v>
          </cell>
        </row>
      </sheetData>
      <sheetData sheetId="13">
        <row r="68">
          <cell r="M68">
            <v>666.92600000000004</v>
          </cell>
        </row>
        <row r="75">
          <cell r="M75">
            <v>1.2310000000000001</v>
          </cell>
        </row>
      </sheetData>
      <sheetData sheetId="14"/>
      <sheetData sheetId="15"/>
      <sheetData sheetId="16"/>
      <sheetData sheetId="17"/>
      <sheetData sheetId="18">
        <row r="68">
          <cell r="M68">
            <v>258.74400000000003</v>
          </cell>
        </row>
        <row r="73">
          <cell r="M73">
            <v>0.61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"/>
      <sheetName val="Справки по СН"/>
      <sheetName val="Покупка ОРЭ"/>
      <sheetName val="УП"/>
      <sheetName val="Покупка РР"/>
      <sheetName val="КорГок"/>
      <sheetName val="Аксион"/>
      <sheetName val="Ижевск"/>
      <sheetName val="Орск"/>
      <sheetName val="Междур"/>
      <sheetName val="Братск"/>
      <sheetName val="Белорецк"/>
      <sheetName val="Чебаркуль"/>
      <sheetName val="Челябинск (ЧМК)"/>
      <sheetName val="Якутуголь"/>
      <sheetName val="Ванино"/>
      <sheetName val="Посьет"/>
      <sheetName val="Эльга"/>
      <sheetName val="ЭТПЗ"/>
      <sheetName val="СВОД"/>
      <sheetName val="PMAREM18"/>
      <sheetName val="PMECHEL1"/>
      <sheetName val="PMECHEL2"/>
      <sheetName val="PMECHEL3"/>
      <sheetName val="PMECHEL4"/>
      <sheetName val="PMECHEL5"/>
      <sheetName val="PMECHEL7"/>
      <sheetName val="PMECHEL8"/>
      <sheetName val="PMECHEL9"/>
      <sheetName val="PMECHEL12"/>
      <sheetName val="PMECHEL13"/>
      <sheetName val="PMECHELE"/>
      <sheetName val="PTNEFT10"/>
      <sheetName val="ППСТиП"/>
      <sheetName val="Макет"/>
      <sheetName val="Лист1"/>
    </sheetNames>
    <sheetDataSet>
      <sheetData sheetId="0"/>
      <sheetData sheetId="1"/>
      <sheetData sheetId="2"/>
      <sheetData sheetId="3">
        <row r="12">
          <cell r="G12">
            <v>11078</v>
          </cell>
        </row>
        <row r="13">
          <cell r="G13">
            <v>1102291</v>
          </cell>
        </row>
        <row r="16">
          <cell r="G16">
            <v>22342459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6"/>
  <sheetViews>
    <sheetView tabSelected="1" zoomScale="70" zoomScaleNormal="70" workbookViewId="0">
      <selection activeCell="E17" sqref="E17"/>
    </sheetView>
  </sheetViews>
  <sheetFormatPr defaultRowHeight="14.4" outlineLevelRow="1" x14ac:dyDescent="0.3"/>
  <cols>
    <col min="1" max="1" width="46" customWidth="1"/>
    <col min="2" max="2" width="21.33203125" customWidth="1"/>
    <col min="3" max="3" width="16.88671875" bestFit="1" customWidth="1"/>
    <col min="4" max="4" width="15.5546875" customWidth="1"/>
    <col min="5" max="5" width="14.33203125" customWidth="1"/>
    <col min="6" max="6" width="19.44140625" bestFit="1" customWidth="1"/>
    <col min="7" max="7" width="18.44140625" bestFit="1" customWidth="1"/>
    <col min="8" max="13" width="14.33203125" customWidth="1"/>
    <col min="16" max="16" width="16.44140625" bestFit="1" customWidth="1"/>
  </cols>
  <sheetData>
    <row r="1" spans="1:24" ht="15.75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3" spans="1:24" ht="1.95" customHeigh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s="3" customFormat="1" ht="37.950000000000003" customHeight="1" x14ac:dyDescent="0.3">
      <c r="A4" s="113" t="s">
        <v>32</v>
      </c>
      <c r="B4" s="113"/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2"/>
      <c r="O4" s="2"/>
      <c r="P4" s="2"/>
      <c r="Q4" s="2"/>
      <c r="R4" s="2"/>
      <c r="S4" s="2"/>
      <c r="T4" s="2"/>
      <c r="U4" s="2"/>
      <c r="V4" s="2"/>
      <c r="W4" s="2"/>
      <c r="X4" s="2"/>
    </row>
    <row r="5" spans="1:24" ht="29.4" customHeight="1" x14ac:dyDescent="0.3">
      <c r="A5" s="118" t="s">
        <v>6</v>
      </c>
      <c r="B5" s="118"/>
      <c r="C5" s="118"/>
      <c r="D5" s="118"/>
      <c r="E5" s="118"/>
      <c r="F5" s="118"/>
      <c r="G5" s="118"/>
      <c r="H5" s="118"/>
      <c r="I5" s="119"/>
      <c r="J5" s="119"/>
      <c r="K5" s="119"/>
      <c r="L5" s="119"/>
      <c r="M5" s="119"/>
      <c r="N5" s="1"/>
      <c r="O5" s="1"/>
      <c r="P5" s="19"/>
      <c r="Q5" s="1"/>
      <c r="R5" s="1"/>
      <c r="S5" s="1"/>
      <c r="T5" s="1"/>
      <c r="U5" s="1"/>
      <c r="V5" s="1"/>
      <c r="W5" s="1"/>
      <c r="X5" s="1"/>
    </row>
    <row r="6" spans="1:24" s="5" customFormat="1" ht="29.4" customHeight="1" x14ac:dyDescent="0.3">
      <c r="A6" s="120" t="s">
        <v>8</v>
      </c>
      <c r="B6" s="121"/>
      <c r="C6" s="121"/>
      <c r="D6" s="121"/>
      <c r="E6" s="121"/>
      <c r="F6" s="121"/>
      <c r="G6" s="121"/>
      <c r="H6" s="121"/>
      <c r="I6" s="121"/>
      <c r="J6" s="121"/>
      <c r="K6" s="121"/>
      <c r="L6" s="121"/>
      <c r="M6" s="121"/>
      <c r="N6" s="4"/>
      <c r="O6" s="4"/>
      <c r="P6" s="101"/>
      <c r="Q6" s="4"/>
      <c r="R6" s="4"/>
      <c r="S6" s="4"/>
      <c r="T6" s="4"/>
      <c r="U6" s="4"/>
      <c r="V6" s="4"/>
      <c r="W6" s="4"/>
      <c r="X6" s="4"/>
    </row>
    <row r="7" spans="1:24" ht="15.75" customHeight="1" x14ac:dyDescent="0.3">
      <c r="A7" s="116" t="s">
        <v>5</v>
      </c>
      <c r="B7" s="114" t="s">
        <v>17</v>
      </c>
      <c r="C7" s="111"/>
      <c r="D7" s="111"/>
      <c r="E7" s="111"/>
      <c r="F7" s="111"/>
      <c r="G7" s="112"/>
      <c r="H7" s="114" t="s">
        <v>18</v>
      </c>
      <c r="I7" s="111"/>
      <c r="J7" s="111"/>
      <c r="K7" s="111"/>
      <c r="L7" s="111"/>
      <c r="M7" s="112"/>
      <c r="N7" s="1"/>
      <c r="O7" s="1"/>
      <c r="P7" s="19"/>
      <c r="Q7" s="1"/>
      <c r="R7" s="1"/>
      <c r="S7" s="1"/>
      <c r="T7" s="1"/>
      <c r="U7" s="1"/>
      <c r="V7" s="1"/>
      <c r="W7" s="1"/>
      <c r="X7" s="1"/>
    </row>
    <row r="8" spans="1:24" ht="15.6" x14ac:dyDescent="0.3">
      <c r="A8" s="117"/>
      <c r="B8" s="115"/>
      <c r="C8" s="9" t="s">
        <v>7</v>
      </c>
      <c r="D8" s="9" t="s">
        <v>0</v>
      </c>
      <c r="E8" s="9" t="s">
        <v>1</v>
      </c>
      <c r="F8" s="9" t="s">
        <v>2</v>
      </c>
      <c r="G8" s="9" t="s">
        <v>3</v>
      </c>
      <c r="H8" s="115"/>
      <c r="I8" s="9" t="s">
        <v>7</v>
      </c>
      <c r="J8" s="9" t="s">
        <v>0</v>
      </c>
      <c r="K8" s="9" t="s">
        <v>1</v>
      </c>
      <c r="L8" s="9" t="s">
        <v>2</v>
      </c>
      <c r="M8" s="9" t="s">
        <v>3</v>
      </c>
      <c r="N8" s="1"/>
      <c r="O8" s="1"/>
      <c r="P8" s="19"/>
      <c r="Q8" s="1"/>
      <c r="R8" s="1"/>
      <c r="S8" s="1"/>
      <c r="T8" s="1"/>
      <c r="U8" s="1"/>
      <c r="V8" s="1"/>
      <c r="W8" s="1"/>
      <c r="X8" s="1"/>
    </row>
    <row r="9" spans="1:24" ht="31.2" x14ac:dyDescent="0.3">
      <c r="A9" s="31" t="s">
        <v>23</v>
      </c>
      <c r="B9" s="109">
        <f>SUM(C9:G9)</f>
        <v>31782.5</v>
      </c>
      <c r="C9" s="75">
        <f>C10+C11</f>
        <v>7942.39</v>
      </c>
      <c r="D9" s="75">
        <f t="shared" ref="D9:H9" si="0">D10+D11</f>
        <v>22989.743999999999</v>
      </c>
      <c r="E9" s="75"/>
      <c r="F9" s="75">
        <f t="shared" si="0"/>
        <v>850.36599999999999</v>
      </c>
      <c r="G9" s="75"/>
      <c r="H9" s="75">
        <f t="shared" si="0"/>
        <v>0</v>
      </c>
      <c r="I9" s="75">
        <f>I10+I11</f>
        <v>14.262</v>
      </c>
      <c r="J9" s="76"/>
      <c r="K9" s="76"/>
      <c r="L9" s="76"/>
      <c r="M9" s="76"/>
      <c r="N9" s="1"/>
      <c r="O9" s="1"/>
      <c r="P9" s="102"/>
      <c r="Q9" s="1"/>
      <c r="R9" s="1"/>
      <c r="S9" s="1"/>
      <c r="T9" s="1"/>
      <c r="U9" s="1"/>
      <c r="V9" s="1"/>
      <c r="W9" s="1"/>
      <c r="X9" s="1"/>
    </row>
    <row r="10" spans="1:24" ht="15.6" outlineLevel="1" x14ac:dyDescent="0.3">
      <c r="A10" s="29" t="s">
        <v>24</v>
      </c>
      <c r="B10" s="77">
        <f>SUM(C10:G10)</f>
        <v>2449.3850000000002</v>
      </c>
      <c r="C10" s="78">
        <f>[1]Аксион!$M$69</f>
        <v>969.96400000000006</v>
      </c>
      <c r="D10" s="78">
        <f>[2]Аксион!$M$68</f>
        <v>1479.421</v>
      </c>
      <c r="E10" s="76"/>
      <c r="F10" s="76"/>
      <c r="G10" s="76"/>
      <c r="H10" s="79">
        <f t="shared" ref="H10:H20" si="1">SUM(J10:M10)</f>
        <v>0</v>
      </c>
      <c r="I10" s="100">
        <f>[2]Аксион!$M$74</f>
        <v>2.262</v>
      </c>
      <c r="J10" s="76"/>
      <c r="K10" s="76"/>
      <c r="L10" s="76"/>
      <c r="M10" s="76"/>
      <c r="N10" s="1"/>
      <c r="O10" s="1"/>
      <c r="P10" s="102"/>
      <c r="Q10" s="1"/>
      <c r="R10" s="1"/>
      <c r="S10" s="1"/>
      <c r="T10" s="1"/>
      <c r="U10" s="1"/>
      <c r="V10" s="1"/>
      <c r="W10" s="1"/>
      <c r="X10" s="1"/>
    </row>
    <row r="11" spans="1:24" ht="15.6" outlineLevel="1" x14ac:dyDescent="0.3">
      <c r="A11" s="30" t="s">
        <v>25</v>
      </c>
      <c r="B11" s="77">
        <f t="shared" ref="B11:B23" si="2">SUM(C11:G11)</f>
        <v>29340.340999999997</v>
      </c>
      <c r="C11" s="79">
        <f>[2]Ижсталь!$M$74</f>
        <v>6972.4260000000004</v>
      </c>
      <c r="D11" s="79">
        <f>[2]Ижсталь!$M$73</f>
        <v>21510.323</v>
      </c>
      <c r="E11" s="79"/>
      <c r="F11" s="79">
        <f>[2]Ижсталь!$M$75</f>
        <v>850.36599999999999</v>
      </c>
      <c r="G11" s="79">
        <f>[2]Ижсталь!$M$76</f>
        <v>7.226</v>
      </c>
      <c r="H11" s="79">
        <f t="shared" si="1"/>
        <v>0</v>
      </c>
      <c r="I11" s="79">
        <f>[2]Ижсталь!$M$79</f>
        <v>12</v>
      </c>
      <c r="J11" s="80"/>
      <c r="K11" s="81"/>
      <c r="L11" s="81"/>
      <c r="M11" s="82"/>
      <c r="N11" s="1"/>
      <c r="O11" s="1"/>
      <c r="P11" s="102"/>
      <c r="Q11" s="1"/>
      <c r="R11" s="1"/>
      <c r="S11" s="1"/>
      <c r="T11" s="1"/>
      <c r="U11" s="1"/>
      <c r="V11" s="1"/>
      <c r="W11" s="1"/>
      <c r="X11" s="1"/>
    </row>
    <row r="12" spans="1:24" ht="15.6" x14ac:dyDescent="0.3">
      <c r="A12" s="6" t="s">
        <v>11</v>
      </c>
      <c r="B12" s="83">
        <f>SUM(C12:G12)</f>
        <v>518.50300000000004</v>
      </c>
      <c r="C12" s="84"/>
      <c r="D12" s="84">
        <f>[2]ЮУНК!$M$69</f>
        <v>96.004000000000005</v>
      </c>
      <c r="E12" s="84">
        <f>[2]ЮУНК!$M$70</f>
        <v>422.49900000000002</v>
      </c>
      <c r="F12" s="84"/>
      <c r="G12" s="84"/>
      <c r="H12" s="79">
        <f t="shared" si="1"/>
        <v>0</v>
      </c>
      <c r="I12" s="84"/>
      <c r="J12" s="84"/>
      <c r="K12" s="85"/>
      <c r="L12" s="86"/>
      <c r="M12" s="82"/>
      <c r="N12" s="1"/>
      <c r="O12" s="1"/>
      <c r="P12" s="103"/>
      <c r="Q12" s="1"/>
      <c r="R12" s="1"/>
      <c r="S12" s="1"/>
      <c r="T12" s="1"/>
      <c r="U12" s="1"/>
      <c r="V12" s="1"/>
      <c r="W12" s="1"/>
      <c r="X12" s="1"/>
    </row>
    <row r="13" spans="1:24" s="13" customFormat="1" ht="15.6" x14ac:dyDescent="0.3">
      <c r="A13" s="11" t="s">
        <v>12</v>
      </c>
      <c r="B13" s="83">
        <f t="shared" si="2"/>
        <v>11.077999999999999</v>
      </c>
      <c r="C13" s="84"/>
      <c r="D13" s="90"/>
      <c r="E13" s="90"/>
      <c r="F13" s="90">
        <f>[3]УП!$G$12/1000</f>
        <v>11.077999999999999</v>
      </c>
      <c r="G13" s="84">
        <v>0</v>
      </c>
      <c r="H13" s="79">
        <f t="shared" si="1"/>
        <v>0</v>
      </c>
      <c r="I13" s="84"/>
      <c r="J13" s="84"/>
      <c r="K13" s="87"/>
      <c r="L13" s="88"/>
      <c r="M13" s="89"/>
      <c r="N13" s="12"/>
      <c r="O13" s="12"/>
      <c r="P13" s="103"/>
      <c r="Q13" s="12"/>
      <c r="R13" s="12"/>
      <c r="S13" s="12"/>
      <c r="T13" s="12"/>
      <c r="U13" s="12"/>
      <c r="V13" s="12"/>
      <c r="W13" s="12"/>
      <c r="X13" s="12"/>
    </row>
    <row r="14" spans="1:24" s="13" customFormat="1" ht="15.6" x14ac:dyDescent="0.3">
      <c r="A14" s="14" t="s">
        <v>13</v>
      </c>
      <c r="B14" s="83">
        <f t="shared" si="2"/>
        <v>1102.2909999999999</v>
      </c>
      <c r="C14" s="84"/>
      <c r="D14" s="90">
        <f>[3]УП!$G$13/1000</f>
        <v>1102.2909999999999</v>
      </c>
      <c r="E14" s="90"/>
      <c r="F14" s="90"/>
      <c r="G14" s="84"/>
      <c r="H14" s="79">
        <f t="shared" si="1"/>
        <v>0</v>
      </c>
      <c r="I14" s="84"/>
      <c r="J14" s="84"/>
      <c r="K14" s="87"/>
      <c r="L14" s="88"/>
      <c r="M14" s="89"/>
      <c r="N14" s="12"/>
      <c r="O14" s="12"/>
      <c r="P14" s="102"/>
      <c r="Q14" s="12"/>
      <c r="R14" s="12"/>
      <c r="S14" s="12"/>
      <c r="T14" s="12"/>
      <c r="U14" s="12"/>
      <c r="V14" s="12"/>
      <c r="W14" s="12"/>
      <c r="X14" s="12"/>
    </row>
    <row r="15" spans="1:24" s="42" customFormat="1" ht="15.6" x14ac:dyDescent="0.3">
      <c r="A15" s="48" t="s">
        <v>14</v>
      </c>
      <c r="B15" s="83">
        <f>SUM(B16:B17)</f>
        <v>71182.593999999997</v>
      </c>
      <c r="C15" s="90"/>
      <c r="D15" s="90">
        <f>D16+D17</f>
        <v>70104.292000000001</v>
      </c>
      <c r="E15" s="90">
        <f>E16+E17</f>
        <v>40.030999999999999</v>
      </c>
      <c r="F15" s="90">
        <f t="shared" ref="F15" si="3">F16+F17</f>
        <v>1037.28</v>
      </c>
      <c r="G15" s="90">
        <f>G16+G17</f>
        <v>0.99099999999999999</v>
      </c>
      <c r="H15" s="79">
        <f t="shared" si="1"/>
        <v>64.599999999999994</v>
      </c>
      <c r="I15" s="90"/>
      <c r="J15" s="91">
        <f>J16+J17</f>
        <v>64.599999999999994</v>
      </c>
      <c r="K15" s="92"/>
      <c r="L15" s="93"/>
      <c r="M15" s="94"/>
      <c r="N15" s="41"/>
      <c r="O15" s="41"/>
      <c r="P15" s="102"/>
      <c r="Q15" s="41"/>
      <c r="R15" s="41"/>
      <c r="S15" s="41"/>
      <c r="T15" s="41"/>
      <c r="U15" s="41"/>
      <c r="V15" s="41"/>
      <c r="W15" s="41"/>
      <c r="X15" s="41"/>
    </row>
    <row r="16" spans="1:24" ht="15.6" outlineLevel="1" x14ac:dyDescent="0.3">
      <c r="A16" s="40" t="s">
        <v>26</v>
      </c>
      <c r="B16" s="83">
        <f>SUM(C16:G16)</f>
        <v>44136.807000000001</v>
      </c>
      <c r="C16" s="84"/>
      <c r="D16" s="84">
        <f>[2]БЗФ!$M$68</f>
        <v>44136.807000000001</v>
      </c>
      <c r="E16" s="84"/>
      <c r="F16" s="84"/>
      <c r="G16" s="84"/>
      <c r="H16" s="79">
        <f t="shared" si="1"/>
        <v>64.599999999999994</v>
      </c>
      <c r="I16" s="84"/>
      <c r="J16" s="91">
        <f>[2]БЗФ!$M$73</f>
        <v>64.599999999999994</v>
      </c>
      <c r="K16" s="85"/>
      <c r="L16" s="86"/>
      <c r="M16" s="82"/>
      <c r="N16" s="1"/>
      <c r="O16" s="1"/>
      <c r="P16" s="102"/>
      <c r="Q16" s="1"/>
      <c r="R16" s="1"/>
      <c r="S16" s="1"/>
      <c r="T16" s="1"/>
      <c r="U16" s="1"/>
      <c r="V16" s="1"/>
      <c r="W16" s="1"/>
      <c r="X16" s="1"/>
    </row>
    <row r="17" spans="1:24" ht="15.6" outlineLevel="1" x14ac:dyDescent="0.3">
      <c r="A17" s="40" t="s">
        <v>27</v>
      </c>
      <c r="B17" s="83">
        <f>D17+E17+F17+G17</f>
        <v>27045.787</v>
      </c>
      <c r="C17" s="84"/>
      <c r="D17" s="84">
        <f>'[2]Кор-ГОК'!$M$53</f>
        <v>25967.485000000001</v>
      </c>
      <c r="E17" s="84">
        <f>'[2]Кор-ГОК'!$M$54</f>
        <v>40.030999999999999</v>
      </c>
      <c r="F17" s="84">
        <f>'[2]Кор-ГОК'!$M$55</f>
        <v>1037.28</v>
      </c>
      <c r="G17" s="84">
        <f>'[2]Кор-ГОК'!$M$56</f>
        <v>0.99099999999999999</v>
      </c>
      <c r="H17" s="79">
        <f t="shared" si="1"/>
        <v>0</v>
      </c>
      <c r="I17" s="84"/>
      <c r="J17" s="91"/>
      <c r="K17" s="85"/>
      <c r="L17" s="86"/>
      <c r="M17" s="82"/>
      <c r="N17" s="1"/>
      <c r="O17" s="1"/>
      <c r="P17" s="102"/>
      <c r="Q17" s="1"/>
      <c r="R17" s="1"/>
      <c r="S17" s="1"/>
      <c r="T17" s="1"/>
      <c r="U17" s="1"/>
      <c r="V17" s="1"/>
      <c r="W17" s="1"/>
      <c r="X17" s="1"/>
    </row>
    <row r="18" spans="1:24" ht="15.6" x14ac:dyDescent="0.3">
      <c r="A18" s="7" t="s">
        <v>15</v>
      </c>
      <c r="B18" s="83">
        <f>SUM(C18:G18)</f>
        <v>22342.458999999999</v>
      </c>
      <c r="C18" s="84"/>
      <c r="D18" s="84">
        <f>[3]УП!$G$16/1000</f>
        <v>22342.458999999999</v>
      </c>
      <c r="E18" s="84"/>
      <c r="F18" s="84"/>
      <c r="G18" s="84"/>
      <c r="H18" s="79">
        <f t="shared" si="1"/>
        <v>35.558</v>
      </c>
      <c r="I18" s="84"/>
      <c r="J18" s="84">
        <f>[2]БМК!$M$75</f>
        <v>35.558</v>
      </c>
      <c r="K18" s="85"/>
      <c r="L18" s="86"/>
      <c r="M18" s="82"/>
      <c r="N18" s="1"/>
      <c r="O18" s="1"/>
      <c r="P18" s="102"/>
      <c r="Q18" s="1"/>
      <c r="R18" s="1"/>
      <c r="S18" s="1"/>
      <c r="T18" s="1"/>
      <c r="U18" s="1"/>
      <c r="V18" s="1"/>
      <c r="W18" s="1"/>
      <c r="X18" s="1"/>
    </row>
    <row r="19" spans="1:24" ht="15.6" x14ac:dyDescent="0.3">
      <c r="A19" s="7" t="s">
        <v>16</v>
      </c>
      <c r="B19" s="83">
        <f>SUM(C19:G19)</f>
        <v>19997.507000000001</v>
      </c>
      <c r="C19" s="84"/>
      <c r="D19" s="84">
        <f>D20+D21+D22</f>
        <v>19092.041000000001</v>
      </c>
      <c r="E19" s="84">
        <f>E20+E21+E22</f>
        <v>905.46600000000001</v>
      </c>
      <c r="F19" s="84"/>
      <c r="G19" s="84"/>
      <c r="H19" s="79">
        <f t="shared" si="1"/>
        <v>32.993000000000002</v>
      </c>
      <c r="I19" s="84"/>
      <c r="J19" s="84">
        <f>J20+J22+J21</f>
        <v>31.245000000000001</v>
      </c>
      <c r="K19" s="85">
        <f>K20+K21+K22</f>
        <v>1.7480000000000002</v>
      </c>
      <c r="L19" s="86"/>
      <c r="M19" s="82"/>
      <c r="N19" s="1"/>
      <c r="O19" s="1"/>
      <c r="P19" s="102"/>
      <c r="Q19" s="1"/>
      <c r="R19" s="1"/>
      <c r="S19" s="1"/>
      <c r="T19" s="1"/>
      <c r="U19" s="1"/>
      <c r="V19" s="1"/>
      <c r="W19" s="1"/>
      <c r="X19" s="1"/>
    </row>
    <row r="20" spans="1:24" ht="15.6" outlineLevel="1" x14ac:dyDescent="0.3">
      <c r="A20" s="15" t="s">
        <v>28</v>
      </c>
      <c r="B20" s="83">
        <f>SUM(C20:G20)</f>
        <v>19092.041000000001</v>
      </c>
      <c r="C20" s="84"/>
      <c r="D20" s="84">
        <f>'[2]ЯкутУ+'!$M$67</f>
        <v>19092.041000000001</v>
      </c>
      <c r="E20" s="84"/>
      <c r="F20" s="84"/>
      <c r="G20" s="84"/>
      <c r="H20" s="79">
        <f t="shared" si="1"/>
        <v>31.245000000000001</v>
      </c>
      <c r="I20" s="84"/>
      <c r="J20" s="84">
        <f>'[2]ЯкутУ+'!$M$72</f>
        <v>31.245000000000001</v>
      </c>
      <c r="K20" s="85"/>
      <c r="L20" s="86"/>
      <c r="M20" s="82"/>
      <c r="N20" s="1"/>
      <c r="O20" s="1"/>
      <c r="P20" s="103"/>
      <c r="Q20" s="1"/>
      <c r="R20" s="1"/>
      <c r="S20" s="1"/>
      <c r="T20" s="1"/>
      <c r="U20" s="1"/>
      <c r="V20" s="1"/>
      <c r="W20" s="1"/>
      <c r="X20" s="1"/>
    </row>
    <row r="21" spans="1:24" ht="15.6" outlineLevel="1" x14ac:dyDescent="0.3">
      <c r="A21" s="15" t="s">
        <v>30</v>
      </c>
      <c r="B21" s="83">
        <f>SUM(C21:G21)</f>
        <v>666.92600000000004</v>
      </c>
      <c r="C21" s="84"/>
      <c r="D21" s="105"/>
      <c r="E21" s="84">
        <f>[2]ТП_Посьет!$M$68</f>
        <v>666.92600000000004</v>
      </c>
      <c r="F21" s="84"/>
      <c r="G21" s="84"/>
      <c r="H21" s="79"/>
      <c r="I21" s="84"/>
      <c r="J21" s="105"/>
      <c r="K21" s="84">
        <f>[2]ТП_Посьет!$M$75</f>
        <v>1.2310000000000001</v>
      </c>
      <c r="L21" s="86"/>
      <c r="M21" s="82"/>
      <c r="N21" s="1"/>
      <c r="O21" s="1"/>
      <c r="P21" s="102"/>
      <c r="Q21" s="1"/>
      <c r="R21" s="1"/>
      <c r="S21" s="1"/>
      <c r="T21" s="1"/>
      <c r="U21" s="1"/>
      <c r="V21" s="1"/>
      <c r="W21" s="1"/>
      <c r="X21" s="1"/>
    </row>
    <row r="22" spans="1:24" ht="15.6" outlineLevel="1" x14ac:dyDescent="0.3">
      <c r="A22" s="15" t="s">
        <v>29</v>
      </c>
      <c r="B22" s="83">
        <f t="shared" si="2"/>
        <v>238.54</v>
      </c>
      <c r="C22" s="84"/>
      <c r="D22" s="110"/>
      <c r="E22" s="84">
        <f>[2]МТП_Ванино!$M$69</f>
        <v>238.54</v>
      </c>
      <c r="F22" s="84"/>
      <c r="G22" s="84"/>
      <c r="H22" s="79">
        <f t="shared" ref="H22:H29" si="4">SUM(J22:M22)</f>
        <v>0.51700000000000002</v>
      </c>
      <c r="I22" s="84"/>
      <c r="J22" s="105"/>
      <c r="K22" s="84">
        <f>[2]МТП_Ванино!$M$74</f>
        <v>0.51700000000000002</v>
      </c>
      <c r="L22" s="86"/>
      <c r="M22" s="82"/>
      <c r="N22" s="1"/>
      <c r="O22" s="1"/>
      <c r="P22" s="103"/>
      <c r="Q22" s="1"/>
      <c r="R22" s="1"/>
      <c r="S22" s="1"/>
      <c r="T22" s="1"/>
      <c r="U22" s="1"/>
      <c r="V22" s="1"/>
      <c r="W22" s="1"/>
      <c r="X22" s="1"/>
    </row>
    <row r="23" spans="1:24" ht="15.6" x14ac:dyDescent="0.3">
      <c r="A23" s="7" t="s">
        <v>19</v>
      </c>
      <c r="B23" s="83">
        <f t="shared" si="2"/>
        <v>108.48699999999999</v>
      </c>
      <c r="C23" s="84"/>
      <c r="D23" s="84"/>
      <c r="E23" s="84"/>
      <c r="F23" s="84">
        <f>'[2]ЯкутУ+'!$M$94</f>
        <v>88.941000000000003</v>
      </c>
      <c r="G23" s="84">
        <f>'[2]ЯкутУ+'!$M$95</f>
        <v>19.545999999999999</v>
      </c>
      <c r="H23" s="79">
        <f t="shared" si="4"/>
        <v>0</v>
      </c>
      <c r="I23" s="84"/>
      <c r="J23" s="84"/>
      <c r="K23" s="85"/>
      <c r="L23" s="86"/>
      <c r="M23" s="82"/>
      <c r="N23" s="1"/>
      <c r="O23" s="1"/>
      <c r="P23" s="103"/>
      <c r="Q23" s="1"/>
      <c r="R23" s="1"/>
      <c r="S23" s="1"/>
      <c r="T23" s="1"/>
      <c r="U23" s="1"/>
      <c r="V23" s="1"/>
      <c r="W23" s="1"/>
      <c r="X23" s="1"/>
    </row>
    <row r="24" spans="1:24" ht="30" customHeight="1" x14ac:dyDescent="0.3">
      <c r="A24" s="6" t="s">
        <v>20</v>
      </c>
      <c r="B24" s="83">
        <f>SUM(C24:G24)</f>
        <v>33450.030999999995</v>
      </c>
      <c r="C24" s="84"/>
      <c r="D24" s="84">
        <f>SUM(D25:D25)</f>
        <v>19592.347000000002</v>
      </c>
      <c r="E24" s="84">
        <f>SUM(E25:E25)</f>
        <v>11350.071</v>
      </c>
      <c r="F24" s="84">
        <f>SUM(F25:F25)</f>
        <v>2504.5230000000001</v>
      </c>
      <c r="G24" s="84">
        <f>SUM(G25:G25)</f>
        <v>3.09</v>
      </c>
      <c r="H24" s="79">
        <f t="shared" si="4"/>
        <v>0</v>
      </c>
      <c r="I24" s="84"/>
      <c r="J24" s="84"/>
      <c r="K24" s="85"/>
      <c r="L24" s="85"/>
      <c r="M24" s="82"/>
      <c r="N24" s="1"/>
      <c r="O24" s="1"/>
      <c r="P24" s="103"/>
      <c r="Q24" s="1"/>
      <c r="R24" s="1"/>
      <c r="S24" s="1"/>
      <c r="T24" s="1"/>
      <c r="U24" s="1"/>
      <c r="V24" s="1"/>
      <c r="W24" s="1"/>
      <c r="X24" s="1"/>
    </row>
    <row r="25" spans="1:24" s="13" customFormat="1" ht="15.6" outlineLevel="1" x14ac:dyDescent="0.3">
      <c r="A25" s="15" t="s">
        <v>10</v>
      </c>
      <c r="B25" s="77">
        <f>SUM(C25:G25)</f>
        <v>33450.030999999995</v>
      </c>
      <c r="C25" s="79"/>
      <c r="D25" s="122">
        <v>19592.347000000002</v>
      </c>
      <c r="E25" s="122">
        <v>11350.071</v>
      </c>
      <c r="F25" s="122">
        <v>2504.5230000000001</v>
      </c>
      <c r="G25" s="122">
        <v>3.09</v>
      </c>
      <c r="H25" s="79">
        <f t="shared" si="4"/>
        <v>0</v>
      </c>
      <c r="I25" s="79"/>
      <c r="J25" s="79"/>
      <c r="K25" s="89"/>
      <c r="L25" s="89"/>
      <c r="M25" s="89"/>
      <c r="N25" s="12"/>
      <c r="O25" s="12"/>
      <c r="P25" s="103"/>
      <c r="Q25" s="12"/>
      <c r="R25" s="12"/>
      <c r="S25" s="12"/>
      <c r="T25" s="12"/>
      <c r="U25" s="12"/>
      <c r="V25" s="12"/>
      <c r="W25" s="12"/>
      <c r="X25" s="12"/>
    </row>
    <row r="26" spans="1:24" ht="30" customHeight="1" x14ac:dyDescent="0.3">
      <c r="A26" s="8" t="s">
        <v>9</v>
      </c>
      <c r="B26" s="83">
        <f>SUM(C26:G26)</f>
        <v>10485.623</v>
      </c>
      <c r="C26" s="84">
        <f>SUM(C27:C28)</f>
        <v>1788.171</v>
      </c>
      <c r="D26" s="84">
        <f>SUM(D27:D28)</f>
        <v>8283.3729999999996</v>
      </c>
      <c r="E26" s="84">
        <f>SUM(E27:E28)</f>
        <v>414.07900000000001</v>
      </c>
      <c r="F26" s="84">
        <f>SUM(F27:F28)</f>
        <v>0</v>
      </c>
      <c r="G26" s="84">
        <f>SUM(G27:G28)</f>
        <v>0</v>
      </c>
      <c r="H26" s="79">
        <f t="shared" si="4"/>
        <v>0</v>
      </c>
      <c r="I26" s="84">
        <f>I27+I28</f>
        <v>2.633</v>
      </c>
      <c r="J26" s="84">
        <f>J27+J28</f>
        <v>0</v>
      </c>
      <c r="K26" s="85"/>
      <c r="L26" s="95"/>
      <c r="M26" s="82"/>
      <c r="N26" s="1"/>
      <c r="O26" s="1"/>
      <c r="P26" s="102"/>
      <c r="Q26" s="1"/>
      <c r="R26" s="1"/>
      <c r="S26" s="1"/>
      <c r="T26" s="1"/>
      <c r="U26" s="1"/>
      <c r="V26" s="1"/>
      <c r="W26" s="1"/>
      <c r="X26" s="1"/>
    </row>
    <row r="27" spans="1:24" ht="20.399999999999999" customHeight="1" outlineLevel="1" collapsed="1" x14ac:dyDescent="0.3">
      <c r="A27" s="10" t="s">
        <v>21</v>
      </c>
      <c r="B27" s="83">
        <f t="shared" ref="B27:B29" si="5">SUM(C27:G27)</f>
        <v>7771.5140000000001</v>
      </c>
      <c r="C27" s="79"/>
      <c r="D27" s="79">
        <f>[2]УралКУЗ!$M$68</f>
        <v>7771.5140000000001</v>
      </c>
      <c r="E27" s="79"/>
      <c r="F27" s="79"/>
      <c r="G27" s="79"/>
      <c r="H27" s="79">
        <f t="shared" si="4"/>
        <v>0</v>
      </c>
      <c r="I27" s="79"/>
      <c r="J27" s="79"/>
      <c r="K27" s="81"/>
      <c r="L27" s="81"/>
      <c r="M27" s="82"/>
      <c r="N27" s="1"/>
      <c r="O27" s="1"/>
      <c r="P27" s="102"/>
      <c r="Q27" s="1"/>
      <c r="R27" s="1"/>
      <c r="S27" s="1"/>
      <c r="T27" s="1"/>
      <c r="U27" s="1"/>
      <c r="V27" s="1"/>
      <c r="W27" s="1"/>
      <c r="X27" s="1"/>
    </row>
    <row r="28" spans="1:24" ht="20.399999999999999" customHeight="1" outlineLevel="1" x14ac:dyDescent="0.3">
      <c r="A28" s="10" t="s">
        <v>22</v>
      </c>
      <c r="B28" s="83">
        <f t="shared" si="5"/>
        <v>2714.1090000000004</v>
      </c>
      <c r="C28" s="79">
        <f>[2]ЧМК!$M$70</f>
        <v>1788.171</v>
      </c>
      <c r="D28" s="79">
        <f>[2]ЧМК!$M$69+[2]ЧМК!$M$71</f>
        <v>511.85899999999998</v>
      </c>
      <c r="E28" s="79">
        <f>[2]ЧМК!$M$72</f>
        <v>414.07900000000001</v>
      </c>
      <c r="F28" s="79"/>
      <c r="G28" s="79"/>
      <c r="H28" s="79">
        <f t="shared" si="4"/>
        <v>0</v>
      </c>
      <c r="I28" s="79">
        <f>[2]ЧМК!$M$76</f>
        <v>2.633</v>
      </c>
      <c r="J28" s="79">
        <f>[2]ЧМК!$M$75</f>
        <v>0</v>
      </c>
      <c r="K28" s="81"/>
      <c r="L28" s="81"/>
      <c r="M28" s="82"/>
      <c r="N28" s="1"/>
      <c r="O28" s="1"/>
      <c r="P28" s="102"/>
      <c r="Q28" s="1"/>
      <c r="R28" s="1"/>
      <c r="S28" s="1"/>
      <c r="T28" s="1"/>
      <c r="U28" s="1"/>
      <c r="V28" s="1"/>
      <c r="W28" s="1"/>
      <c r="X28" s="1"/>
    </row>
    <row r="29" spans="1:24" ht="20.399999999999999" customHeight="1" x14ac:dyDescent="0.3">
      <c r="A29" s="6" t="s">
        <v>31</v>
      </c>
      <c r="B29" s="83">
        <f t="shared" si="5"/>
        <v>258.74400000000003</v>
      </c>
      <c r="C29" s="79"/>
      <c r="D29" s="84">
        <f>[2]ЭТПЗ!$M$68</f>
        <v>258.74400000000003</v>
      </c>
      <c r="E29" s="79"/>
      <c r="F29" s="79"/>
      <c r="G29" s="79"/>
      <c r="H29" s="79">
        <f t="shared" si="4"/>
        <v>0.61</v>
      </c>
      <c r="I29" s="79"/>
      <c r="J29" s="91">
        <f>[2]ЭТПЗ!$M$73</f>
        <v>0.61</v>
      </c>
      <c r="K29" s="81"/>
      <c r="L29" s="81"/>
      <c r="M29" s="82"/>
      <c r="N29" s="1"/>
      <c r="O29" s="1"/>
      <c r="P29" s="102"/>
      <c r="Q29" s="1"/>
      <c r="R29" s="1"/>
      <c r="S29" s="1"/>
      <c r="T29" s="1"/>
      <c r="U29" s="1"/>
      <c r="V29" s="1"/>
      <c r="W29" s="1"/>
      <c r="X29" s="1"/>
    </row>
    <row r="30" spans="1:24" ht="22.95" customHeight="1" x14ac:dyDescent="0.3">
      <c r="A30" s="16" t="s">
        <v>4</v>
      </c>
      <c r="B30" s="96">
        <f>SUM(B9:B29)-B9-B15-B19-B24-B26</f>
        <v>191247.04300000009</v>
      </c>
      <c r="C30" s="85">
        <f>C9+C26</f>
        <v>9730.5609999999997</v>
      </c>
      <c r="D30" s="85">
        <f>D9+D12+D14+D16+D18+D19+D24+D26+D17+D29</f>
        <v>163861.29499999998</v>
      </c>
      <c r="E30" s="85">
        <f>E12+E24+E26+E19+E15</f>
        <v>13132.146000000001</v>
      </c>
      <c r="F30" s="85">
        <f>F9+F13+F23+F24+F15</f>
        <v>4492.1880000000001</v>
      </c>
      <c r="G30" s="85">
        <f>G13+G23+G24</f>
        <v>22.635999999999999</v>
      </c>
      <c r="H30" s="85">
        <f>H9+H12+H13+H14+H16+H18+H20+H23+H24+H26+H29</f>
        <v>132.01300000000001</v>
      </c>
      <c r="I30" s="85">
        <f>I9+I26</f>
        <v>16.895</v>
      </c>
      <c r="J30" s="85">
        <f>J16+J18+J20+J24+J26+J29</f>
        <v>132.01300000000001</v>
      </c>
      <c r="K30" s="85">
        <f>K19</f>
        <v>1.7480000000000002</v>
      </c>
      <c r="L30" s="85">
        <f>L24</f>
        <v>0</v>
      </c>
      <c r="M30" s="85">
        <f>SUM(M11:M26)</f>
        <v>0</v>
      </c>
      <c r="N30" s="17"/>
      <c r="O30" s="17"/>
      <c r="P30" s="103"/>
      <c r="Q30" s="1"/>
      <c r="R30" s="1"/>
      <c r="S30" s="1"/>
      <c r="T30" s="1"/>
      <c r="U30" s="1"/>
      <c r="V30" s="1"/>
      <c r="W30" s="1"/>
      <c r="X30" s="1"/>
    </row>
    <row r="31" spans="1:24" ht="21" x14ac:dyDescent="0.4">
      <c r="A31" s="19"/>
      <c r="B31" s="74"/>
      <c r="C31" s="26"/>
      <c r="D31" s="26"/>
      <c r="E31" s="26"/>
      <c r="F31" s="71"/>
      <c r="G31" s="17"/>
      <c r="H31" s="1"/>
      <c r="I31" s="1"/>
      <c r="J31" s="1"/>
      <c r="K31" s="1"/>
      <c r="L31" s="1"/>
      <c r="M31" s="1"/>
      <c r="N31" s="1"/>
      <c r="O31" s="1"/>
      <c r="P31" s="104"/>
      <c r="Q31" s="1"/>
      <c r="R31" s="1"/>
      <c r="S31" s="1"/>
      <c r="T31" s="1"/>
      <c r="U31" s="1"/>
      <c r="V31" s="1"/>
      <c r="W31" s="1"/>
      <c r="X31" s="1"/>
    </row>
    <row r="32" spans="1:24" ht="21" x14ac:dyDescent="0.4">
      <c r="A32" s="20"/>
      <c r="B32" s="43"/>
      <c r="C32" s="106"/>
      <c r="D32" s="49"/>
      <c r="E32" s="32"/>
      <c r="F32" s="72"/>
      <c r="G32" s="18"/>
      <c r="H32" s="1"/>
      <c r="I32" s="1"/>
      <c r="J32" s="1"/>
      <c r="K32" s="1"/>
      <c r="L32" s="1"/>
      <c r="M32" s="1"/>
      <c r="N32" s="1"/>
      <c r="O32" s="1"/>
      <c r="P32" s="19"/>
      <c r="Q32" s="1"/>
      <c r="R32" s="1"/>
      <c r="S32" s="1"/>
      <c r="T32" s="1"/>
      <c r="U32" s="1"/>
      <c r="V32" s="1"/>
      <c r="W32" s="1"/>
      <c r="X32" s="1"/>
    </row>
    <row r="33" spans="1:24" ht="21" x14ac:dyDescent="0.4">
      <c r="A33" s="20"/>
      <c r="B33" s="44"/>
      <c r="C33" s="108"/>
      <c r="D33" s="49"/>
      <c r="E33" s="107"/>
      <c r="F33" s="73"/>
      <c r="G33" s="1"/>
      <c r="H33" s="18"/>
      <c r="I33" s="1"/>
      <c r="J33" s="1"/>
      <c r="K33" s="1"/>
      <c r="L33" s="1"/>
      <c r="M33" s="1"/>
      <c r="N33" s="1"/>
      <c r="O33" s="1"/>
      <c r="P33" s="19"/>
      <c r="Q33" s="1"/>
      <c r="R33" s="1"/>
      <c r="S33" s="1"/>
      <c r="T33" s="1"/>
      <c r="U33" s="1"/>
      <c r="V33" s="1"/>
      <c r="W33" s="1"/>
      <c r="X33" s="1"/>
    </row>
    <row r="34" spans="1:24" ht="21" x14ac:dyDescent="0.4">
      <c r="A34" s="43"/>
      <c r="B34" s="50"/>
      <c r="C34" s="98"/>
      <c r="D34" s="70"/>
      <c r="E34" s="99"/>
      <c r="F34" s="73"/>
      <c r="G34" s="1"/>
      <c r="H34" s="33"/>
      <c r="I34" s="33"/>
      <c r="J34" s="33"/>
      <c r="K34" s="33"/>
      <c r="L34" s="33"/>
      <c r="M34" s="33"/>
      <c r="N34" s="1"/>
      <c r="O34" s="1"/>
      <c r="P34" s="19"/>
      <c r="Q34" s="1"/>
      <c r="R34" s="1"/>
      <c r="S34" s="1"/>
      <c r="T34" s="1"/>
      <c r="U34" s="1"/>
      <c r="V34" s="1"/>
      <c r="W34" s="1"/>
      <c r="X34" s="1"/>
    </row>
    <row r="35" spans="1:24" ht="21" x14ac:dyDescent="0.4">
      <c r="A35" s="21"/>
      <c r="B35" s="45"/>
      <c r="C35" s="97"/>
      <c r="D35" s="49"/>
      <c r="E35" s="23"/>
      <c r="F35" s="73"/>
      <c r="G35" s="28"/>
      <c r="H35" s="34"/>
      <c r="I35" s="33"/>
      <c r="J35" s="33"/>
      <c r="K35" s="33"/>
      <c r="L35" s="33"/>
      <c r="M35" s="33"/>
      <c r="N35" s="1"/>
      <c r="O35" s="1"/>
      <c r="P35" s="19"/>
      <c r="Q35" s="1"/>
      <c r="R35" s="1"/>
      <c r="S35" s="1"/>
      <c r="T35" s="1"/>
      <c r="U35" s="1"/>
      <c r="V35" s="1"/>
      <c r="W35" s="1"/>
      <c r="X35" s="1"/>
    </row>
    <row r="36" spans="1:24" ht="21" x14ac:dyDescent="0.4">
      <c r="A36" s="22"/>
      <c r="B36" s="45"/>
      <c r="C36" s="97"/>
      <c r="D36" s="27"/>
      <c r="E36" s="23"/>
      <c r="F36" s="73"/>
      <c r="G36" s="28"/>
      <c r="H36" s="33"/>
      <c r="I36" s="33"/>
      <c r="J36" s="33"/>
      <c r="K36" s="33"/>
      <c r="L36" s="33"/>
      <c r="M36" s="33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ht="21" x14ac:dyDescent="0.4">
      <c r="A37" s="22"/>
      <c r="B37" s="22"/>
      <c r="C37" s="51"/>
      <c r="D37" s="27"/>
      <c r="E37" s="23"/>
      <c r="F37" s="73"/>
      <c r="G37" s="1"/>
      <c r="H37" s="33"/>
      <c r="I37" s="35"/>
      <c r="J37" s="36"/>
      <c r="K37" s="37"/>
      <c r="L37" s="33"/>
      <c r="M37" s="33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ht="15.6" x14ac:dyDescent="0.3">
      <c r="A38" s="22"/>
      <c r="B38" s="22"/>
      <c r="C38" s="51"/>
      <c r="D38" s="27"/>
      <c r="E38" s="52"/>
      <c r="G38" s="1"/>
      <c r="H38" s="33"/>
      <c r="I38" s="38"/>
      <c r="J38" s="36"/>
      <c r="K38" s="37"/>
      <c r="L38" s="33"/>
      <c r="M38" s="33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1:24" ht="15.6" x14ac:dyDescent="0.3">
      <c r="A39" s="22"/>
      <c r="B39" s="22"/>
      <c r="C39" s="51"/>
      <c r="D39" s="53"/>
      <c r="E39" s="54"/>
      <c r="G39" s="1"/>
      <c r="H39" s="33"/>
      <c r="I39" s="33"/>
      <c r="J39" s="33"/>
      <c r="K39" s="33"/>
      <c r="L39" s="33"/>
      <c r="M39" s="33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1:24" ht="15.6" x14ac:dyDescent="0.3">
      <c r="A40" s="24"/>
      <c r="B40" s="22"/>
      <c r="C40" s="46"/>
      <c r="D40" s="27"/>
      <c r="E40" s="23"/>
      <c r="G40" s="1"/>
      <c r="H40" s="33"/>
      <c r="I40" s="33"/>
      <c r="J40" s="33"/>
      <c r="K40" s="33"/>
      <c r="L40" s="33"/>
      <c r="M40" s="33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1:24" ht="15.75" customHeight="1" x14ac:dyDescent="0.4">
      <c r="A41" s="24"/>
      <c r="B41" s="22"/>
      <c r="C41" s="46"/>
      <c r="D41" s="27"/>
      <c r="E41" s="23"/>
      <c r="F41" s="73"/>
      <c r="H41" s="39"/>
      <c r="I41" s="39"/>
      <c r="J41" s="39"/>
      <c r="K41" s="39"/>
      <c r="L41" s="39"/>
      <c r="M41" s="39"/>
    </row>
    <row r="42" spans="1:24" ht="21" x14ac:dyDescent="0.4">
      <c r="A42" s="67"/>
      <c r="B42" s="55"/>
      <c r="C42" s="46"/>
      <c r="D42" s="27"/>
      <c r="E42" s="23"/>
      <c r="F42" s="73"/>
      <c r="H42" s="39"/>
      <c r="I42" s="39"/>
      <c r="J42" s="39"/>
      <c r="K42" s="39"/>
      <c r="L42" s="39"/>
      <c r="M42" s="39"/>
    </row>
    <row r="43" spans="1:24" ht="15.6" x14ac:dyDescent="0.3">
      <c r="A43" s="24"/>
      <c r="B43" s="56"/>
      <c r="C43" s="47"/>
      <c r="D43" s="27"/>
      <c r="E43" s="23"/>
      <c r="H43" s="39"/>
      <c r="I43" s="39"/>
      <c r="J43" s="39"/>
      <c r="K43" s="39"/>
      <c r="L43" s="39"/>
      <c r="M43" s="39"/>
    </row>
    <row r="44" spans="1:24" ht="15.6" x14ac:dyDescent="0.3">
      <c r="A44" s="67"/>
      <c r="B44" s="57"/>
      <c r="C44" s="51"/>
      <c r="D44" s="27"/>
      <c r="E44" s="58"/>
      <c r="H44" s="39"/>
      <c r="I44" s="39"/>
      <c r="J44" s="39"/>
      <c r="K44" s="39"/>
      <c r="L44" s="39"/>
      <c r="M44" s="39"/>
    </row>
    <row r="45" spans="1:24" ht="15.6" x14ac:dyDescent="0.3">
      <c r="A45" s="68"/>
      <c r="B45" s="59"/>
      <c r="C45" s="60"/>
      <c r="D45" s="61"/>
      <c r="E45" s="62"/>
    </row>
    <row r="46" spans="1:24" ht="15.6" x14ac:dyDescent="0.3">
      <c r="A46" s="68"/>
      <c r="B46" s="59"/>
      <c r="C46" s="46"/>
      <c r="D46" s="63"/>
      <c r="E46" s="58"/>
    </row>
    <row r="47" spans="1:24" ht="15.6" x14ac:dyDescent="0.3">
      <c r="A47" s="24"/>
      <c r="B47" s="22"/>
      <c r="C47" s="46"/>
      <c r="D47" s="61"/>
      <c r="E47" s="52"/>
    </row>
    <row r="48" spans="1:24" ht="15.6" x14ac:dyDescent="0.3">
      <c r="A48" s="47"/>
      <c r="B48" s="22"/>
      <c r="C48" s="46"/>
      <c r="D48" s="27"/>
      <c r="E48" s="64"/>
    </row>
    <row r="49" spans="1:6" ht="15.6" x14ac:dyDescent="0.3">
      <c r="A49" s="69"/>
      <c r="B49" s="65"/>
      <c r="C49" s="46"/>
      <c r="D49" s="53"/>
      <c r="E49" s="64"/>
    </row>
    <row r="50" spans="1:6" ht="15.6" x14ac:dyDescent="0.3">
      <c r="A50" s="24"/>
      <c r="B50" s="56"/>
      <c r="C50" s="46"/>
      <c r="D50" s="53"/>
      <c r="E50" s="23"/>
    </row>
    <row r="51" spans="1:6" ht="15.6" x14ac:dyDescent="0.3">
      <c r="A51" s="39"/>
      <c r="B51" s="39"/>
      <c r="C51" s="46"/>
      <c r="D51" s="27"/>
      <c r="E51" s="23"/>
      <c r="F51" s="39"/>
    </row>
    <row r="52" spans="1:6" ht="15.6" x14ac:dyDescent="0.3">
      <c r="A52" s="25"/>
      <c r="B52" s="39"/>
      <c r="C52" s="46"/>
      <c r="D52" s="66"/>
      <c r="E52" s="23"/>
      <c r="F52" s="39"/>
    </row>
    <row r="53" spans="1:6" ht="15.6" x14ac:dyDescent="0.3">
      <c r="A53" s="25"/>
      <c r="B53" s="39"/>
      <c r="C53" s="51"/>
      <c r="D53" s="53"/>
      <c r="E53" s="58"/>
      <c r="F53" s="39"/>
    </row>
    <row r="54" spans="1:6" x14ac:dyDescent="0.3">
      <c r="A54" s="25"/>
      <c r="B54" s="39"/>
      <c r="C54" s="39"/>
      <c r="D54" s="39"/>
      <c r="E54" s="39"/>
      <c r="F54" s="39"/>
    </row>
    <row r="55" spans="1:6" x14ac:dyDescent="0.3">
      <c r="A55" s="25"/>
      <c r="B55" s="39"/>
      <c r="C55" s="39"/>
      <c r="D55" s="39"/>
      <c r="E55" s="39"/>
      <c r="F55" s="39"/>
    </row>
    <row r="56" spans="1:6" x14ac:dyDescent="0.3">
      <c r="A56" s="25"/>
      <c r="B56" s="39"/>
      <c r="C56" s="39"/>
      <c r="D56" s="39"/>
      <c r="E56" s="39"/>
      <c r="F56" s="39"/>
    </row>
  </sheetData>
  <sheetProtection formatCells="0" formatColumns="0" formatRows="0" insertColumns="0" insertRows="0" insertHyperlinks="0" deleteColumns="0" deleteRows="0" sort="0" autoFilter="0" pivotTables="0"/>
  <customSheetViews>
    <customSheetView guid="{5C0DB97A-7F20-49EC-B48A-1DD24AC667BC}" scale="70">
      <selection activeCell="F27" sqref="F26:F27"/>
      <pageMargins left="0.7" right="0.7" top="0.75" bottom="0.75" header="0.3" footer="0.3"/>
      <pageSetup paperSize="9" orientation="portrait" r:id="rId1"/>
    </customSheetView>
    <customSheetView guid="{34884D9E-9DA5-41DD-8764-5B37A81FFEB8}" scale="70">
      <selection activeCell="D9" sqref="D9:G9"/>
      <pageMargins left="0.7" right="0.7" top="0.75" bottom="0.75" header="0.3" footer="0.3"/>
      <pageSetup paperSize="9" orientation="portrait" r:id="rId2"/>
    </customSheetView>
    <customSheetView guid="{A6C5FD67-5E8F-4CCA-896F-3DAA03E40DE6}" scale="70" hiddenRows="1">
      <selection activeCell="B27" sqref="B27"/>
      <pageMargins left="0.7" right="0.7" top="0.75" bottom="0.75" header="0.3" footer="0.3"/>
      <pageSetup paperSize="9" orientation="portrait" r:id="rId3"/>
    </customSheetView>
  </customSheetViews>
  <mergeCells count="8">
    <mergeCell ref="I7:M7"/>
    <mergeCell ref="A4:M4"/>
    <mergeCell ref="B7:B8"/>
    <mergeCell ref="C7:G7"/>
    <mergeCell ref="A7:A8"/>
    <mergeCell ref="H7:H8"/>
    <mergeCell ref="A5:M5"/>
    <mergeCell ref="A6:M6"/>
  </mergeCells>
  <pageMargins left="0.7" right="0.7" top="0.75" bottom="0.75" header="0.3" footer="0.3"/>
  <pageSetup paperSize="9"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customSheetViews>
    <customSheetView guid="{5C0DB97A-7F20-49EC-B48A-1DD24AC667BC}" state="hidden">
      <pageMargins left="0.7" right="0.7" top="0.75" bottom="0.75" header="0.3" footer="0.3"/>
    </customSheetView>
    <customSheetView guid="{34884D9E-9DA5-41DD-8764-5B37A81FFEB8}" state="hidden">
      <pageMargins left="0.7" right="0.7" top="0.75" bottom="0.75" header="0.3" footer="0.3"/>
    </customSheetView>
    <customSheetView guid="{A6C5FD67-5E8F-4CCA-896F-3DAA03E40DE6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customSheetViews>
    <customSheetView guid="{5C0DB97A-7F20-49EC-B48A-1DD24AC667BC}" state="hidden">
      <pageMargins left="0.7" right="0.7" top="0.75" bottom="0.75" header="0.3" footer="0.3"/>
    </customSheetView>
    <customSheetView guid="{34884D9E-9DA5-41DD-8764-5B37A81FFEB8}" state="hidden">
      <pageMargins left="0.7" right="0.7" top="0.75" bottom="0.75" header="0.3" footer="0.3"/>
    </customSheetView>
    <customSheetView guid="{A6C5FD67-5E8F-4CCA-896F-3DAA03E40DE6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CHMK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Gerl</dc:creator>
  <cp:lastModifiedBy>доб. 238 (каб 207)</cp:lastModifiedBy>
  <dcterms:created xsi:type="dcterms:W3CDTF">2016-07-25T04:23:17Z</dcterms:created>
  <dcterms:modified xsi:type="dcterms:W3CDTF">2019-10-05T07:10:41Z</dcterms:modified>
</cp:coreProperties>
</file>